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hats" sheetId="1" r:id="rId4"/>
    <sheet state="visible" name="Rack 19 pouces plateau" sheetId="2" r:id="rId5"/>
  </sheets>
  <definedNames/>
  <calcPr/>
</workbook>
</file>

<file path=xl/sharedStrings.xml><?xml version="1.0" encoding="utf-8"?>
<sst xmlns="http://schemas.openxmlformats.org/spreadsheetml/2006/main" count="141" uniqueCount="99">
  <si>
    <t>Qté</t>
  </si>
  <si>
    <t>Détail</t>
  </si>
  <si>
    <t>Commentaire</t>
  </si>
  <si>
    <t>Fournisseur</t>
  </si>
  <si>
    <t>Px Ht U MX</t>
  </si>
  <si>
    <t>Px Ht tot MX</t>
  </si>
  <si>
    <t>Date cmde MX</t>
  </si>
  <si>
    <t>Px HT u (C)</t>
  </si>
  <si>
    <t>Px HT tot (C)</t>
  </si>
  <si>
    <t xml:space="preserve">TTC </t>
  </si>
  <si>
    <t>Marge</t>
  </si>
  <si>
    <t>Ordinateur VMIX</t>
  </si>
  <si>
    <t>Marc</t>
  </si>
  <si>
    <t>Carte graphique GForce 3080</t>
  </si>
  <si>
    <t>Carte d’acquisition 4 HDMI PCie</t>
  </si>
  <si>
    <t>https://www.visualsfrance.com/carte-boitier-acquisition/8047-decklink-quad-hdmi-recorder-9338716006094.html</t>
  </si>
  <si>
    <t>Visuals</t>
  </si>
  <si>
    <t>Carte d’acquisition Decklink Quad 2</t>
  </si>
  <si>
    <t>License Central Controle</t>
  </si>
  <si>
    <t>Ecran extra wide 49 pouces</t>
  </si>
  <si>
    <t>https://www.ldlc.com/fiche/PB00423438.html</t>
  </si>
  <si>
    <t>Amazon</t>
  </si>
  <si>
    <t>Carte son FOCUSRITE</t>
  </si>
  <si>
    <t>https://www.thomann.de/fr/focusrite_clarett_4pre_524287.htm</t>
  </si>
  <si>
    <t>Thoman</t>
  </si>
  <si>
    <t>Ecrans 55 pouces</t>
  </si>
  <si>
    <t xml:space="preserve">Accroches murales pour écran 55 pouces </t>
  </si>
  <si>
    <t>https://www.boulanger.com/ref/1169349</t>
  </si>
  <si>
    <t>Enceintes monitoring</t>
  </si>
  <si>
    <t>https://www.thomann.de/fr/krk_rokit_rp8_g4_white_noise.htm</t>
  </si>
  <si>
    <t>Supports d'enceintes</t>
  </si>
  <si>
    <t>https://www.thomann.de/fr/millenium_desktop_monitor_mount_dm1.htm</t>
  </si>
  <si>
    <t>Kit de mousses pour support d'enceinte monitoring</t>
  </si>
  <si>
    <t>https://www.thomann.de/fr/the_takustik_isopad_7.htm</t>
  </si>
  <si>
    <t>Streamdeck XL</t>
  </si>
  <si>
    <t>Surface midi pour control AUDIO KORG Nano Kontrol 2</t>
  </si>
  <si>
    <t>https://www.thomann.de/fr/korg_nanokontrol_2_white.htm</t>
  </si>
  <si>
    <t>Clavier MX Keys</t>
  </si>
  <si>
    <t>https://www.amazon.fr/Logitech-R%C3%A9tro%C3%A9clair%C3%A9-R%C3%A9tro%C3%A9clairage-Bluetooth-Microsoft/dp/B07W6JFPT1/ref=sxts_b2b_sx_reorder_v3_customer?content-id=amzn1.sym.6b74ea71-e506-4df4-a866-cbe3e5feb9cf%3Aamzn1.sym.6b74ea71-e506-4df4-a866-cbe3e5feb9cf&amp;cv_ct_cx=mx+keys&amp;keywords=mx+keys&amp;pd_rd_i=B07W6JFPT1&amp;pd_rd_r=6e78ac7a-45a4-42cd-b099-2d23c194c6ca&amp;pd_rd_w=583Ao&amp;pd_rd_wg=9zMcE&amp;pf_rd_p=6b74ea71-e506-4df4-a866-cbe3e5feb9cf&amp;pf_rd_r=JXCQ0EGDSHJD9W81X0T1&amp;qid=1657487786&amp;sprefix=mx+keys%2Caps%2C74&amp;sr=1-1-9da94926-7ed6-4658-a5f6-311a570a4be5</t>
  </si>
  <si>
    <t>Souris MX MASTER</t>
  </si>
  <si>
    <t>Mac mini M1</t>
  </si>
  <si>
    <t>16 Go / 1To</t>
  </si>
  <si>
    <t>Apple</t>
  </si>
  <si>
    <t>Hub USB C</t>
  </si>
  <si>
    <t>Ecran 22 pouces HDMI</t>
  </si>
  <si>
    <t>Micro d'ordre</t>
  </si>
  <si>
    <t>switch au streamdeck</t>
  </si>
  <si>
    <t>Algam</t>
  </si>
  <si>
    <t>Caméras tourelles d'occasion PANASONIC HE40</t>
  </si>
  <si>
    <t>OCCAZ</t>
  </si>
  <si>
    <t>Caméra tourelles neuve PANASONIC HE40</t>
  </si>
  <si>
    <t>Licences NDI PANASONIC</t>
  </si>
  <si>
    <t>Pieds de caméras</t>
  </si>
  <si>
    <t>https://www.visualsfrance.com/trepied-video/9269-dx16-lq5s.html</t>
  </si>
  <si>
    <t>Pupitre de caméras</t>
  </si>
  <si>
    <t>Kit de flextally</t>
  </si>
  <si>
    <t>Adaptateurs d'accroche imprimé en 3D</t>
  </si>
  <si>
    <t>Routeurs POE 16 ports</t>
  </si>
  <si>
    <t>Rack 19 pouces pour la salle</t>
  </si>
  <si>
    <t>https://www.thomann.de/fr/gator_frameworks_elite_10u_rack_brn.htm</t>
  </si>
  <si>
    <t>Ecrans de retour 43 pouces</t>
  </si>
  <si>
    <t>pied d'écran 43 pouces sur roulettes</t>
  </si>
  <si>
    <t>Boitier NDI vers HDMI</t>
  </si>
  <si>
    <t>https://www.trm.fr/encodeurs-streaming/birddog-flex-4k-backpack-encodeur-ndi/</t>
  </si>
  <si>
    <t>Boitiers HDMI vers NDI</t>
  </si>
  <si>
    <t>Godox SL200</t>
  </si>
  <si>
    <t>La BS</t>
  </si>
  <si>
    <t>Télécommande RC-A6</t>
  </si>
  <si>
    <t>Softbox pour Godox</t>
  </si>
  <si>
    <t>QR-P90</t>
  </si>
  <si>
    <t>Nid d'abeilles pour softbox</t>
  </si>
  <si>
    <t>Pieds pour Godox</t>
  </si>
  <si>
    <t>CARUBA</t>
  </si>
  <si>
    <t>Kits complet micros cravates SHURE</t>
  </si>
  <si>
    <t>https://www.algam.net/?action=b2bshowproduit&amp;idProduit=520996</t>
  </si>
  <si>
    <t>Enceinte de retour studio</t>
  </si>
  <si>
    <t>https://www.thomann.de/fr/the_box_ma5.htm</t>
  </si>
  <si>
    <t>Kit de 4 panneaux acoustiques 1m x 1m</t>
  </si>
  <si>
    <t>https://www.thomann.de/fr/the_takustik_basotect_pyramide_70mm_weiss.htm</t>
  </si>
  <si>
    <t>Tubes de colle pour traitement acoustique</t>
  </si>
  <si>
    <t>https://www.thomann.de/fr/the_takustik_kontaktkleber.htm</t>
  </si>
  <si>
    <t>Câbles RJ45</t>
  </si>
  <si>
    <t>Faire sur H2R Gear</t>
  </si>
  <si>
    <t>Câbles HDMI</t>
  </si>
  <si>
    <t>Câble XLR</t>
  </si>
  <si>
    <t>Câble pc16</t>
  </si>
  <si>
    <t>Multiprise</t>
  </si>
  <si>
    <t>TOTAL</t>
  </si>
  <si>
    <t>License VMIX Pro</t>
  </si>
  <si>
    <t/>
  </si>
  <si>
    <t>50 dollars par mois</t>
  </si>
  <si>
    <t>Achat divers amazon</t>
  </si>
  <si>
    <t>Utilisation de câbles du depôt</t>
  </si>
  <si>
    <t>switch RJ45</t>
  </si>
  <si>
    <t>U</t>
  </si>
  <si>
    <t>Connectiques</t>
  </si>
  <si>
    <t>Double récepteur SHURE</t>
  </si>
  <si>
    <t>Powercon OUT</t>
  </si>
  <si>
    <t>XLR 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</si>
</sst>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€-1]"/>
    <numFmt numFmtId="165" formatCode="dd/MM/yyyy"/>
  </numFmts>
  <fonts count="9">
    <font>
      <sz val="10.0"/>
      <color rgb="FF000000"/>
      <name val="Arial"/>
      <scheme val="minor"/>
    </font>
    <font>
      <b/>
      <sz val="12.0"/>
      <color theme="0"/>
      <name val="Arial"/>
      <scheme val="minor"/>
    </font>
    <font>
      <b/>
      <sz val="12.0"/>
      <color rgb="FFFFFFFF"/>
      <name val="Arial"/>
      <scheme val="minor"/>
    </font>
    <font>
      <b/>
      <sz val="12.0"/>
      <color theme="1"/>
      <name val="Arial"/>
      <scheme val="minor"/>
    </font>
    <font>
      <color theme="1"/>
      <name val="Arial"/>
      <scheme val="minor"/>
    </font>
    <font>
      <u/>
      <color rgb="FF0000FF"/>
    </font>
    <font>
      <u/>
      <color rgb="FF1155CC"/>
    </font>
    <font>
      <color rgb="FF000000"/>
      <name val="Arial"/>
    </font>
    <font>
      <b/>
      <color theme="1"/>
      <name val="Arial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</fills>
  <borders count="1">
    <border/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horizontal="center" readingOrder="0" vertical="center"/>
    </xf>
    <xf borderId="0" fillId="2" fontId="2" numFmtId="164" xfId="0" applyAlignment="1" applyFont="1" applyNumberFormat="1">
      <alignment horizontal="center" readingOrder="0" vertical="center"/>
    </xf>
    <xf borderId="0" fillId="2" fontId="2" numFmtId="165" xfId="0" applyAlignment="1" applyFont="1" applyNumberFormat="1">
      <alignment horizontal="center" readingOrder="0" vertical="center"/>
    </xf>
    <xf borderId="0" fillId="2" fontId="1" numFmtId="164" xfId="0" applyAlignment="1" applyFont="1" applyNumberFormat="1">
      <alignment horizontal="center" readingOrder="0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readingOrder="0" vertical="center"/>
    </xf>
    <xf borderId="0" fillId="3" fontId="4" numFmtId="164" xfId="0" applyAlignment="1" applyFill="1" applyFont="1" applyNumberFormat="1">
      <alignment readingOrder="0" vertical="center"/>
    </xf>
    <xf borderId="0" fillId="3" fontId="4" numFmtId="164" xfId="0" applyAlignment="1" applyFont="1" applyNumberFormat="1">
      <alignment vertical="center"/>
    </xf>
    <xf borderId="0" fillId="4" fontId="4" numFmtId="165" xfId="0" applyAlignment="1" applyFill="1" applyFont="1" applyNumberFormat="1">
      <alignment readingOrder="0" vertical="center"/>
    </xf>
    <xf borderId="0" fillId="5" fontId="4" numFmtId="164" xfId="0" applyAlignment="1" applyFill="1" applyFont="1" applyNumberFormat="1">
      <alignment readingOrder="0" vertical="center"/>
    </xf>
    <xf borderId="0" fillId="5" fontId="4" numFmtId="164" xfId="0" applyAlignment="1" applyFont="1" applyNumberFormat="1">
      <alignment vertical="center"/>
    </xf>
    <xf borderId="0" fillId="0" fontId="4" numFmtId="164" xfId="0" applyAlignment="1" applyFont="1" applyNumberFormat="1">
      <alignment vertical="center"/>
    </xf>
    <xf borderId="0" fillId="0" fontId="4" numFmtId="0" xfId="0" applyAlignment="1" applyFont="1">
      <alignment vertical="center"/>
    </xf>
    <xf borderId="0" fillId="6" fontId="4" numFmtId="165" xfId="0" applyAlignment="1" applyFill="1" applyFont="1" applyNumberFormat="1">
      <alignment vertical="center"/>
    </xf>
    <xf borderId="0" fillId="0" fontId="5" numFmtId="0" xfId="0" applyAlignment="1" applyFont="1">
      <alignment readingOrder="0" vertical="center"/>
    </xf>
    <xf borderId="0" fillId="7" fontId="4" numFmtId="0" xfId="0" applyAlignment="1" applyFill="1" applyFont="1">
      <alignment readingOrder="0" vertical="center"/>
    </xf>
    <xf borderId="0" fillId="8" fontId="4" numFmtId="0" xfId="0" applyAlignment="1" applyFill="1" applyFont="1">
      <alignment readingOrder="0" vertical="center"/>
    </xf>
    <xf borderId="0" fillId="9" fontId="4" numFmtId="0" xfId="0" applyAlignment="1" applyFill="1" applyFont="1">
      <alignment readingOrder="0" vertical="center"/>
    </xf>
    <xf borderId="0" fillId="0" fontId="6" numFmtId="0" xfId="0" applyAlignment="1" applyFont="1">
      <alignment readingOrder="0" vertical="center"/>
    </xf>
    <xf borderId="0" fillId="10" fontId="4" numFmtId="165" xfId="0" applyAlignment="1" applyFill="1" applyFont="1" applyNumberFormat="1">
      <alignment vertical="center"/>
    </xf>
    <xf borderId="0" fillId="11" fontId="7" numFmtId="0" xfId="0" applyAlignment="1" applyFill="1" applyFont="1">
      <alignment horizontal="left" readingOrder="0"/>
    </xf>
    <xf borderId="0" fillId="5" fontId="4" numFmtId="0" xfId="0" applyAlignment="1" applyFont="1">
      <alignment readingOrder="0" vertical="center"/>
    </xf>
    <xf borderId="0" fillId="4" fontId="4" numFmtId="165" xfId="0" applyAlignment="1" applyFont="1" applyNumberForma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readingOrder="0" vertical="center"/>
    </xf>
    <xf borderId="0" fillId="3" fontId="3" numFmtId="164" xfId="0" applyAlignment="1" applyFont="1" applyNumberFormat="1">
      <alignment vertical="center"/>
    </xf>
    <xf borderId="0" fillId="0" fontId="3" numFmtId="165" xfId="0" applyAlignment="1" applyFont="1" applyNumberFormat="1">
      <alignment vertical="center"/>
    </xf>
    <xf borderId="0" fillId="5" fontId="3" numFmtId="164" xfId="0" applyAlignment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readingOrder="0" vertical="center"/>
    </xf>
    <xf borderId="0" fillId="0" fontId="8" numFmtId="164" xfId="0" applyAlignment="1" applyFont="1" applyNumberFormat="1">
      <alignment vertical="center"/>
    </xf>
    <xf borderId="0" fillId="0" fontId="8" numFmtId="165" xfId="0" applyAlignment="1" applyFont="1" applyNumberFormat="1">
      <alignment vertical="center"/>
    </xf>
    <xf borderId="0" fillId="0" fontId="8" numFmtId="164" xfId="0" applyAlignment="1" applyFont="1" applyNumberFormat="1">
      <alignment readingOrder="0" vertical="center"/>
    </xf>
    <xf borderId="0" fillId="12" fontId="4" numFmtId="0" xfId="0" applyAlignment="1" applyFill="1" applyFont="1">
      <alignment readingOrder="0" vertical="center"/>
    </xf>
    <xf borderId="0" fillId="0" fontId="4" numFmtId="0" xfId="0" applyAlignment="1" applyFon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thomann.de/fr/gator_frameworks_elite_10u_rack_brn.htm" TargetMode="External"/><Relationship Id="rId10" Type="http://schemas.openxmlformats.org/officeDocument/2006/relationships/hyperlink" Target="https://www.visualsfrance.com/trepied-video/9269-dx16-lq5s.html" TargetMode="External"/><Relationship Id="rId13" Type="http://schemas.openxmlformats.org/officeDocument/2006/relationships/hyperlink" Target="https://www.algam.net/?action=b2bshowproduit&amp;idProduit=520996" TargetMode="External"/><Relationship Id="rId12" Type="http://schemas.openxmlformats.org/officeDocument/2006/relationships/hyperlink" Target="https://www.trm.fr/encodeurs-streaming/birddog-flex-4k-backpack-encodeur-ndi/" TargetMode="External"/><Relationship Id="rId1" Type="http://schemas.openxmlformats.org/officeDocument/2006/relationships/hyperlink" Target="https://www.visualsfrance.com/carte-boitier-acquisition/8047-decklink-quad-hdmi-recorder-9338716006094.html" TargetMode="External"/><Relationship Id="rId2" Type="http://schemas.openxmlformats.org/officeDocument/2006/relationships/hyperlink" Target="https://www.ldlc.com/fiche/PB00423438.html" TargetMode="External"/><Relationship Id="rId3" Type="http://schemas.openxmlformats.org/officeDocument/2006/relationships/hyperlink" Target="https://www.thomann.de/fr/focusrite_clarett_4pre_524287.htm" TargetMode="External"/><Relationship Id="rId4" Type="http://schemas.openxmlformats.org/officeDocument/2006/relationships/hyperlink" Target="https://www.boulanger.com/ref/1169349" TargetMode="External"/><Relationship Id="rId9" Type="http://schemas.openxmlformats.org/officeDocument/2006/relationships/hyperlink" Target="https://www.amazon.fr/Logitech-R%C3%A9tro%C3%A9clair%C3%A9-R%C3%A9tro%C3%A9clairage-Bluetooth-Microsoft/dp/B07W6JFPT1/ref=sxts_b2b_sx_reorder_v3_customer?content-id=amzn1.sym.6b74ea71-e506-4df4-a866-cbe3e5feb9cf%3Aamzn1.sym.6b74ea71-e506-4df4-a866-cbe3e5feb9cf&amp;cv_ct_cx=mx+keys&amp;keywords=mx+keys&amp;pd_rd_i=B07W6JFPT1&amp;pd_rd_r=6e78ac7a-45a4-42cd-b099-2d23c194c6ca&amp;pd_rd_w=583Ao&amp;pd_rd_wg=9zMcE&amp;pf_rd_p=6b74ea71-e506-4df4-a866-cbe3e5feb9cf&amp;pf_rd_r=JXCQ0EGDSHJD9W81X0T1&amp;qid=1657487786&amp;sprefix=mx+keys%2Caps%2C74&amp;sr=1-1-9da94926-7ed6-4658-a5f6-311a570a4be5" TargetMode="External"/><Relationship Id="rId15" Type="http://schemas.openxmlformats.org/officeDocument/2006/relationships/hyperlink" Target="https://www.thomann.de/fr/the_takustik_basotect_pyramide_70mm_weiss.htm" TargetMode="External"/><Relationship Id="rId14" Type="http://schemas.openxmlformats.org/officeDocument/2006/relationships/hyperlink" Target="https://www.thomann.de/fr/the_box_ma5.htm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www.thomann.de/fr/the_takustik_kontaktkleber.htm" TargetMode="External"/><Relationship Id="rId5" Type="http://schemas.openxmlformats.org/officeDocument/2006/relationships/hyperlink" Target="https://www.thomann.de/fr/krk_rokit_rp8_g4_white_noise.htm" TargetMode="External"/><Relationship Id="rId6" Type="http://schemas.openxmlformats.org/officeDocument/2006/relationships/hyperlink" Target="https://www.thomann.de/fr/millenium_desktop_monitor_mount_dm1.htm" TargetMode="External"/><Relationship Id="rId7" Type="http://schemas.openxmlformats.org/officeDocument/2006/relationships/hyperlink" Target="https://www.thomann.de/fr/the_takustik_isopad_7.htm" TargetMode="External"/><Relationship Id="rId8" Type="http://schemas.openxmlformats.org/officeDocument/2006/relationships/hyperlink" Target="https://www.thomann.de/fr/korg_nanokontrol_2_white.ht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75"/>
  <cols>
    <col customWidth="1" min="1" max="1" width="5.25"/>
    <col customWidth="1" min="2" max="2" width="41.75"/>
    <col customWidth="1" min="3" max="3" width="17.25"/>
    <col customWidth="1" min="4" max="4" width="14.38"/>
    <col customWidth="1" min="5" max="6" width="13.38"/>
    <col customWidth="1" min="7" max="7" width="14.63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5" t="s">
        <v>8</v>
      </c>
      <c r="J1" s="3" t="s">
        <v>9</v>
      </c>
      <c r="K1" s="5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>
      <c r="A2" s="7">
        <v>1.0</v>
      </c>
      <c r="B2" s="7" t="s">
        <v>11</v>
      </c>
      <c r="C2" s="7"/>
      <c r="D2" s="7" t="s">
        <v>12</v>
      </c>
      <c r="E2" s="8">
        <v>3666.0</v>
      </c>
      <c r="F2" s="9">
        <f t="shared" ref="F2:F27" si="1">if(E2="","",E2*A2)</f>
        <v>3666</v>
      </c>
      <c r="G2" s="10">
        <v>44830.0</v>
      </c>
      <c r="H2" s="11">
        <v>5000.0</v>
      </c>
      <c r="I2" s="12">
        <f t="shared" ref="I2:I43" si="2">if(A2*H2=0,"",H2*A2)</f>
        <v>5000</v>
      </c>
      <c r="J2" s="13">
        <f t="shared" ref="J2:J49" si="3">I2*1.2</f>
        <v>6000</v>
      </c>
      <c r="K2" s="13">
        <f>if(F2="","",if(I2-F2=0,"",I2-F2))</f>
        <v>1334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>
      <c r="A3" s="7">
        <v>1.0</v>
      </c>
      <c r="B3" s="7" t="s">
        <v>13</v>
      </c>
      <c r="C3" s="7"/>
      <c r="D3" s="7" t="s">
        <v>12</v>
      </c>
      <c r="E3" s="8">
        <v>0.0</v>
      </c>
      <c r="F3" s="9">
        <f t="shared" si="1"/>
        <v>0</v>
      </c>
      <c r="G3" s="15"/>
      <c r="H3" s="11">
        <v>1333.3333333333335</v>
      </c>
      <c r="I3" s="12">
        <f t="shared" si="2"/>
        <v>1333.333333</v>
      </c>
      <c r="J3" s="13">
        <f t="shared" si="3"/>
        <v>1600</v>
      </c>
      <c r="K3" s="13">
        <f>I3-F3</f>
        <v>1333.333333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>
      <c r="A4" s="7">
        <v>1.0</v>
      </c>
      <c r="B4" s="7" t="s">
        <v>14</v>
      </c>
      <c r="C4" s="16" t="s">
        <v>15</v>
      </c>
      <c r="D4" s="17" t="s">
        <v>16</v>
      </c>
      <c r="E4" s="8">
        <v>479.0</v>
      </c>
      <c r="F4" s="9">
        <f t="shared" si="1"/>
        <v>479</v>
      </c>
      <c r="G4" s="10">
        <v>44841.0</v>
      </c>
      <c r="H4" s="11">
        <v>500.0</v>
      </c>
      <c r="I4" s="12">
        <f t="shared" si="2"/>
        <v>500</v>
      </c>
      <c r="J4" s="13">
        <f t="shared" si="3"/>
        <v>600</v>
      </c>
      <c r="K4" s="13">
        <f t="shared" ref="K4:K21" si="4">if(F4="","",if(I4-F4=0,"",I4-F4))</f>
        <v>21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>
      <c r="A5" s="7">
        <v>1.0</v>
      </c>
      <c r="B5" s="7" t="s">
        <v>17</v>
      </c>
      <c r="C5" s="7"/>
      <c r="D5" s="17" t="s">
        <v>16</v>
      </c>
      <c r="E5" s="8">
        <v>909.0</v>
      </c>
      <c r="F5" s="9">
        <f t="shared" si="1"/>
        <v>909</v>
      </c>
      <c r="G5" s="10">
        <v>44841.0</v>
      </c>
      <c r="H5" s="11"/>
      <c r="I5" s="12" t="str">
        <f t="shared" si="2"/>
        <v/>
      </c>
      <c r="J5" s="13">
        <f t="shared" si="3"/>
        <v>0</v>
      </c>
      <c r="K5" s="13">
        <f t="shared" si="4"/>
        <v>-909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>
      <c r="A6" s="7">
        <v>1.0</v>
      </c>
      <c r="B6" s="7" t="s">
        <v>18</v>
      </c>
      <c r="C6" s="7"/>
      <c r="D6" s="14"/>
      <c r="E6" s="8"/>
      <c r="F6" s="9" t="str">
        <f t="shared" si="1"/>
        <v/>
      </c>
      <c r="G6" s="15"/>
      <c r="H6" s="11">
        <v>160.0</v>
      </c>
      <c r="I6" s="12">
        <f t="shared" si="2"/>
        <v>160</v>
      </c>
      <c r="J6" s="13">
        <f t="shared" si="3"/>
        <v>192</v>
      </c>
      <c r="K6" s="13" t="str">
        <f t="shared" si="4"/>
        <v/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>
      <c r="A7" s="7">
        <v>1.0</v>
      </c>
      <c r="B7" s="7" t="s">
        <v>19</v>
      </c>
      <c r="C7" s="16" t="s">
        <v>20</v>
      </c>
      <c r="D7" s="18" t="s">
        <v>21</v>
      </c>
      <c r="E7" s="8">
        <v>632.0</v>
      </c>
      <c r="F7" s="9">
        <f t="shared" si="1"/>
        <v>632</v>
      </c>
      <c r="G7" s="10">
        <v>44827.0</v>
      </c>
      <c r="H7" s="11">
        <v>1000.0</v>
      </c>
      <c r="I7" s="12">
        <f t="shared" si="2"/>
        <v>1000</v>
      </c>
      <c r="J7" s="13">
        <f t="shared" si="3"/>
        <v>1200</v>
      </c>
      <c r="K7" s="13">
        <f t="shared" si="4"/>
        <v>368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>
      <c r="A8" s="7">
        <v>1.0</v>
      </c>
      <c r="B8" s="7" t="s">
        <v>22</v>
      </c>
      <c r="C8" s="16" t="s">
        <v>23</v>
      </c>
      <c r="D8" s="19" t="s">
        <v>24</v>
      </c>
      <c r="E8" s="9">
        <f>639/1.2</f>
        <v>532.5</v>
      </c>
      <c r="F8" s="9">
        <f t="shared" si="1"/>
        <v>532.5</v>
      </c>
      <c r="G8" s="10">
        <v>44840.0</v>
      </c>
      <c r="H8" s="11">
        <v>541.6666666666667</v>
      </c>
      <c r="I8" s="12">
        <f t="shared" si="2"/>
        <v>541.6666667</v>
      </c>
      <c r="J8" s="13">
        <f t="shared" si="3"/>
        <v>650</v>
      </c>
      <c r="K8" s="13">
        <f t="shared" si="4"/>
        <v>9.166666667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>
      <c r="A9" s="7">
        <v>2.0</v>
      </c>
      <c r="B9" s="7" t="s">
        <v>25</v>
      </c>
      <c r="C9" s="7"/>
      <c r="D9" s="18" t="s">
        <v>21</v>
      </c>
      <c r="E9" s="8">
        <v>500.0</v>
      </c>
      <c r="F9" s="9">
        <f t="shared" si="1"/>
        <v>1000</v>
      </c>
      <c r="G9" s="10">
        <v>44845.0</v>
      </c>
      <c r="H9" s="11">
        <v>625.0</v>
      </c>
      <c r="I9" s="12">
        <f t="shared" si="2"/>
        <v>1250</v>
      </c>
      <c r="J9" s="13">
        <f t="shared" si="3"/>
        <v>1500</v>
      </c>
      <c r="K9" s="13">
        <f t="shared" si="4"/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>
      <c r="A10" s="7">
        <v>2.0</v>
      </c>
      <c r="B10" s="7" t="s">
        <v>26</v>
      </c>
      <c r="C10" s="16" t="s">
        <v>27</v>
      </c>
      <c r="D10" s="18" t="s">
        <v>21</v>
      </c>
      <c r="E10" s="8">
        <v>49.99</v>
      </c>
      <c r="F10" s="9">
        <f t="shared" si="1"/>
        <v>99.98</v>
      </c>
      <c r="G10" s="10">
        <v>44840.0</v>
      </c>
      <c r="H10" s="11">
        <v>83.33333333333334</v>
      </c>
      <c r="I10" s="12">
        <f t="shared" si="2"/>
        <v>166.6666667</v>
      </c>
      <c r="J10" s="13">
        <f t="shared" si="3"/>
        <v>200</v>
      </c>
      <c r="K10" s="13">
        <f t="shared" si="4"/>
        <v>66.68666667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>
      <c r="A11" s="7">
        <v>2.0</v>
      </c>
      <c r="B11" s="7" t="s">
        <v>28</v>
      </c>
      <c r="C11" s="16" t="s">
        <v>29</v>
      </c>
      <c r="D11" s="19" t="s">
        <v>24</v>
      </c>
      <c r="E11" s="9">
        <f>450/1.2/2</f>
        <v>187.5</v>
      </c>
      <c r="F11" s="9">
        <f t="shared" si="1"/>
        <v>375</v>
      </c>
      <c r="G11" s="10">
        <v>44840.0</v>
      </c>
      <c r="H11" s="11">
        <v>233.33333333333334</v>
      </c>
      <c r="I11" s="12">
        <f t="shared" si="2"/>
        <v>466.6666667</v>
      </c>
      <c r="J11" s="13">
        <f t="shared" si="3"/>
        <v>560</v>
      </c>
      <c r="K11" s="13">
        <f t="shared" si="4"/>
        <v>91.66666667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>
      <c r="A12" s="7">
        <v>2.0</v>
      </c>
      <c r="B12" s="7" t="s">
        <v>30</v>
      </c>
      <c r="C12" s="20" t="s">
        <v>31</v>
      </c>
      <c r="D12" s="19" t="s">
        <v>24</v>
      </c>
      <c r="E12" s="9">
        <f>43.8/1.2</f>
        <v>36.5</v>
      </c>
      <c r="F12" s="9">
        <f t="shared" si="1"/>
        <v>73</v>
      </c>
      <c r="G12" s="10">
        <v>44840.0</v>
      </c>
      <c r="H12" s="11">
        <v>41.66666666666667</v>
      </c>
      <c r="I12" s="12">
        <f t="shared" si="2"/>
        <v>83.33333333</v>
      </c>
      <c r="J12" s="13">
        <f t="shared" si="3"/>
        <v>100</v>
      </c>
      <c r="K12" s="13">
        <f t="shared" si="4"/>
        <v>10.33333333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>
      <c r="A13" s="7">
        <v>2.0</v>
      </c>
      <c r="B13" s="7" t="s">
        <v>32</v>
      </c>
      <c r="C13" s="20" t="s">
        <v>33</v>
      </c>
      <c r="D13" s="19" t="s">
        <v>24</v>
      </c>
      <c r="E13" s="9">
        <f>33.4/1.2</f>
        <v>27.83333333</v>
      </c>
      <c r="F13" s="9">
        <f t="shared" si="1"/>
        <v>55.66666667</v>
      </c>
      <c r="G13" s="10">
        <v>44840.0</v>
      </c>
      <c r="H13" s="11">
        <v>25.0</v>
      </c>
      <c r="I13" s="12">
        <f t="shared" si="2"/>
        <v>50</v>
      </c>
      <c r="J13" s="13">
        <f t="shared" si="3"/>
        <v>60</v>
      </c>
      <c r="K13" s="13">
        <f t="shared" si="4"/>
        <v>-5.666666667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>
      <c r="A14" s="7">
        <v>1.0</v>
      </c>
      <c r="B14" s="7" t="s">
        <v>34</v>
      </c>
      <c r="D14" s="18" t="s">
        <v>21</v>
      </c>
      <c r="E14" s="8">
        <v>245.59</v>
      </c>
      <c r="F14" s="9">
        <f t="shared" si="1"/>
        <v>245.59</v>
      </c>
      <c r="G14" s="10">
        <v>44840.0</v>
      </c>
      <c r="H14" s="11">
        <v>208.33333333333334</v>
      </c>
      <c r="I14" s="12">
        <f t="shared" si="2"/>
        <v>208.3333333</v>
      </c>
      <c r="J14" s="13">
        <f t="shared" si="3"/>
        <v>250</v>
      </c>
      <c r="K14" s="13">
        <f t="shared" si="4"/>
        <v>-37.25666667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>
      <c r="A15" s="7">
        <v>1.0</v>
      </c>
      <c r="B15" s="7" t="s">
        <v>35</v>
      </c>
      <c r="C15" s="20" t="s">
        <v>36</v>
      </c>
      <c r="D15" s="19" t="s">
        <v>24</v>
      </c>
      <c r="E15" s="9">
        <f>59/1.2</f>
        <v>49.16666667</v>
      </c>
      <c r="F15" s="9">
        <f t="shared" si="1"/>
        <v>49.16666667</v>
      </c>
      <c r="G15" s="10">
        <v>44840.0</v>
      </c>
      <c r="H15" s="11">
        <v>50.0</v>
      </c>
      <c r="I15" s="12">
        <f t="shared" si="2"/>
        <v>50</v>
      </c>
      <c r="J15" s="13">
        <f t="shared" si="3"/>
        <v>60</v>
      </c>
      <c r="K15" s="13">
        <f t="shared" si="4"/>
        <v>0.8333333333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>
      <c r="A16" s="7">
        <v>1.0</v>
      </c>
      <c r="B16" s="7" t="s">
        <v>37</v>
      </c>
      <c r="C16" s="16" t="s">
        <v>38</v>
      </c>
      <c r="D16" s="18" t="s">
        <v>21</v>
      </c>
      <c r="E16" s="8">
        <v>82.45</v>
      </c>
      <c r="F16" s="9">
        <f t="shared" si="1"/>
        <v>82.45</v>
      </c>
      <c r="G16" s="10">
        <v>44840.0</v>
      </c>
      <c r="H16" s="11">
        <v>83.33333333333334</v>
      </c>
      <c r="I16" s="12">
        <f t="shared" si="2"/>
        <v>83.33333333</v>
      </c>
      <c r="J16" s="13">
        <f t="shared" si="3"/>
        <v>100</v>
      </c>
      <c r="K16" s="13">
        <f t="shared" si="4"/>
        <v>0.8833333333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>
      <c r="A17" s="7">
        <v>1.0</v>
      </c>
      <c r="B17" s="7" t="s">
        <v>39</v>
      </c>
      <c r="C17" s="7"/>
      <c r="D17" s="18" t="s">
        <v>21</v>
      </c>
      <c r="E17" s="8">
        <v>87.81</v>
      </c>
      <c r="F17" s="9">
        <f t="shared" si="1"/>
        <v>87.81</v>
      </c>
      <c r="G17" s="10">
        <v>44840.0</v>
      </c>
      <c r="H17" s="11">
        <v>75.0</v>
      </c>
      <c r="I17" s="12">
        <f t="shared" si="2"/>
        <v>75</v>
      </c>
      <c r="J17" s="13">
        <f t="shared" si="3"/>
        <v>90</v>
      </c>
      <c r="K17" s="13">
        <f t="shared" si="4"/>
        <v>-12.81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>
      <c r="A18" s="7">
        <v>1.0</v>
      </c>
      <c r="B18" s="7" t="s">
        <v>40</v>
      </c>
      <c r="C18" s="7" t="s">
        <v>41</v>
      </c>
      <c r="D18" s="7" t="s">
        <v>42</v>
      </c>
      <c r="E18" s="8">
        <v>1050.0</v>
      </c>
      <c r="F18" s="9">
        <f t="shared" si="1"/>
        <v>1050</v>
      </c>
      <c r="G18" s="10">
        <v>44841.0</v>
      </c>
      <c r="H18" s="11">
        <v>1250.0</v>
      </c>
      <c r="I18" s="12">
        <f t="shared" si="2"/>
        <v>1250</v>
      </c>
      <c r="J18" s="13">
        <f t="shared" si="3"/>
        <v>1500</v>
      </c>
      <c r="K18" s="13">
        <f t="shared" si="4"/>
        <v>200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>
      <c r="A19" s="7">
        <v>1.0</v>
      </c>
      <c r="B19" s="7" t="s">
        <v>43</v>
      </c>
      <c r="C19" s="7"/>
      <c r="D19" s="18" t="s">
        <v>21</v>
      </c>
      <c r="E19" s="9"/>
      <c r="F19" s="9" t="str">
        <f t="shared" si="1"/>
        <v/>
      </c>
      <c r="G19" s="21"/>
      <c r="H19" s="11">
        <v>150.0</v>
      </c>
      <c r="I19" s="12">
        <f t="shared" si="2"/>
        <v>150</v>
      </c>
      <c r="J19" s="13">
        <f t="shared" si="3"/>
        <v>180</v>
      </c>
      <c r="K19" s="13" t="str">
        <f t="shared" si="4"/>
        <v/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>
      <c r="A20" s="7">
        <v>1.0</v>
      </c>
      <c r="B20" s="7" t="s">
        <v>44</v>
      </c>
      <c r="C20" s="7"/>
      <c r="D20" s="18" t="s">
        <v>21</v>
      </c>
      <c r="E20" s="8">
        <v>149.9</v>
      </c>
      <c r="F20" s="9">
        <f t="shared" si="1"/>
        <v>149.9</v>
      </c>
      <c r="G20" s="10">
        <v>44840.0</v>
      </c>
      <c r="H20" s="11">
        <v>125.0</v>
      </c>
      <c r="I20" s="12">
        <f t="shared" si="2"/>
        <v>125</v>
      </c>
      <c r="J20" s="13">
        <f t="shared" si="3"/>
        <v>150</v>
      </c>
      <c r="K20" s="13">
        <f t="shared" si="4"/>
        <v>-24.9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>
      <c r="A21" s="7">
        <v>1.0</v>
      </c>
      <c r="B21" s="22" t="s">
        <v>45</v>
      </c>
      <c r="C21" s="22" t="s">
        <v>46</v>
      </c>
      <c r="D21" s="23" t="s">
        <v>47</v>
      </c>
      <c r="E21" s="9"/>
      <c r="F21" s="9" t="str">
        <f t="shared" si="1"/>
        <v/>
      </c>
      <c r="G21" s="24"/>
      <c r="H21" s="11">
        <v>100.0</v>
      </c>
      <c r="I21" s="12">
        <f t="shared" si="2"/>
        <v>100</v>
      </c>
      <c r="J21" s="13">
        <f t="shared" si="3"/>
        <v>120</v>
      </c>
      <c r="K21" s="13" t="str">
        <f t="shared" si="4"/>
        <v/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>
      <c r="A22" s="7">
        <v>2.0</v>
      </c>
      <c r="B22" s="7" t="s">
        <v>48</v>
      </c>
      <c r="C22" s="7"/>
      <c r="D22" s="7" t="s">
        <v>49</v>
      </c>
      <c r="E22" s="8">
        <v>500.0</v>
      </c>
      <c r="F22" s="9">
        <f t="shared" si="1"/>
        <v>1000</v>
      </c>
      <c r="G22" s="15"/>
      <c r="H22" s="11">
        <v>1800.0</v>
      </c>
      <c r="I22" s="12">
        <f t="shared" si="2"/>
        <v>3600</v>
      </c>
      <c r="J22" s="13">
        <f t="shared" si="3"/>
        <v>4320</v>
      </c>
      <c r="K22" s="13">
        <f>I22-F22</f>
        <v>2600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>
      <c r="A23" s="7">
        <v>1.0</v>
      </c>
      <c r="B23" s="7" t="s">
        <v>50</v>
      </c>
      <c r="C23" s="7"/>
      <c r="D23" s="17" t="s">
        <v>16</v>
      </c>
      <c r="E23" s="8">
        <v>2124.0</v>
      </c>
      <c r="F23" s="9">
        <f t="shared" si="1"/>
        <v>2124</v>
      </c>
      <c r="G23" s="10">
        <v>44841.0</v>
      </c>
      <c r="H23" s="11">
        <v>2500.0</v>
      </c>
      <c r="I23" s="12">
        <f t="shared" si="2"/>
        <v>2500</v>
      </c>
      <c r="J23" s="13">
        <f t="shared" si="3"/>
        <v>3000</v>
      </c>
      <c r="K23" s="13">
        <f>if(F23="","",if(I23-F23=0,"",I23-F23))</f>
        <v>376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>
      <c r="A24" s="7">
        <v>3.0</v>
      </c>
      <c r="B24" s="7" t="s">
        <v>51</v>
      </c>
      <c r="C24" s="7"/>
      <c r="D24" s="17" t="s">
        <v>16</v>
      </c>
      <c r="E24" s="8"/>
      <c r="F24" s="9" t="str">
        <f t="shared" si="1"/>
        <v/>
      </c>
      <c r="G24" s="15"/>
      <c r="H24" s="11">
        <v>400.0</v>
      </c>
      <c r="I24" s="12">
        <f t="shared" si="2"/>
        <v>1200</v>
      </c>
      <c r="J24" s="13">
        <f t="shared" si="3"/>
        <v>1440</v>
      </c>
      <c r="K24" s="13">
        <f>I24-F24</f>
        <v>1200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>
      <c r="A25" s="7">
        <v>3.0</v>
      </c>
      <c r="B25" s="7" t="s">
        <v>52</v>
      </c>
      <c r="C25" s="16" t="s">
        <v>53</v>
      </c>
      <c r="D25" s="17" t="s">
        <v>16</v>
      </c>
      <c r="E25" s="8">
        <v>152.0</v>
      </c>
      <c r="F25" s="9">
        <f t="shared" si="1"/>
        <v>456</v>
      </c>
      <c r="G25" s="10">
        <v>44841.0</v>
      </c>
      <c r="H25" s="11">
        <v>200.0</v>
      </c>
      <c r="I25" s="12">
        <f t="shared" si="2"/>
        <v>600</v>
      </c>
      <c r="J25" s="13">
        <f t="shared" si="3"/>
        <v>720</v>
      </c>
      <c r="K25" s="13">
        <f t="shared" ref="K25:K27" si="5">if(F25="","",if(I25-F25=0,"",I25-F25))</f>
        <v>144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>
      <c r="A26" s="7">
        <v>1.0</v>
      </c>
      <c r="B26" s="7" t="s">
        <v>54</v>
      </c>
      <c r="C26" s="7"/>
      <c r="D26" s="17" t="s">
        <v>16</v>
      </c>
      <c r="E26" s="8">
        <v>1980.0</v>
      </c>
      <c r="F26" s="9">
        <f t="shared" si="1"/>
        <v>1980</v>
      </c>
      <c r="G26" s="10">
        <v>44841.0</v>
      </c>
      <c r="H26" s="11">
        <v>2050.0</v>
      </c>
      <c r="I26" s="12">
        <f t="shared" si="2"/>
        <v>2050</v>
      </c>
      <c r="J26" s="13">
        <f t="shared" si="3"/>
        <v>2460</v>
      </c>
      <c r="K26" s="13">
        <f t="shared" si="5"/>
        <v>70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>
      <c r="A27" s="7">
        <v>1.0</v>
      </c>
      <c r="B27" s="7" t="s">
        <v>55</v>
      </c>
      <c r="C27" s="7"/>
      <c r="D27" s="19" t="s">
        <v>24</v>
      </c>
      <c r="E27" s="8">
        <v>529.17</v>
      </c>
      <c r="F27" s="9">
        <f t="shared" si="1"/>
        <v>529.17</v>
      </c>
      <c r="G27" s="10">
        <v>44840.0</v>
      </c>
      <c r="H27" s="11">
        <v>625.0</v>
      </c>
      <c r="I27" s="12">
        <f t="shared" si="2"/>
        <v>625</v>
      </c>
      <c r="J27" s="13">
        <f t="shared" si="3"/>
        <v>750</v>
      </c>
      <c r="K27" s="13">
        <f t="shared" si="5"/>
        <v>95.83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>
      <c r="A28" s="7">
        <v>4.0</v>
      </c>
      <c r="B28" s="7" t="s">
        <v>56</v>
      </c>
      <c r="C28" s="7"/>
      <c r="D28" s="7" t="s">
        <v>12</v>
      </c>
      <c r="E28" s="15"/>
      <c r="F28" s="15"/>
      <c r="G28" s="15"/>
      <c r="H28" s="11">
        <v>50.0</v>
      </c>
      <c r="I28" s="12">
        <f t="shared" si="2"/>
        <v>200</v>
      </c>
      <c r="J28" s="13">
        <f t="shared" si="3"/>
        <v>240</v>
      </c>
      <c r="K28" s="13">
        <f>J28-F28</f>
        <v>240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>
      <c r="A29" s="7">
        <v>2.0</v>
      </c>
      <c r="B29" s="7" t="s">
        <v>57</v>
      </c>
      <c r="C29" s="7"/>
      <c r="D29" s="18" t="s">
        <v>21</v>
      </c>
      <c r="E29" s="8">
        <v>254.5</v>
      </c>
      <c r="F29" s="9">
        <f t="shared" ref="F29:F50" si="6">if(E29="","",E29*A29)</f>
        <v>509</v>
      </c>
      <c r="G29" s="10">
        <v>44840.0</v>
      </c>
      <c r="H29" s="11">
        <v>300.0</v>
      </c>
      <c r="I29" s="12">
        <f t="shared" si="2"/>
        <v>600</v>
      </c>
      <c r="J29" s="13">
        <f t="shared" si="3"/>
        <v>720</v>
      </c>
      <c r="K29" s="13">
        <f t="shared" ref="K29:K33" si="7">if(F29="","",if(I29-F29=0,"",I29-F29))</f>
        <v>91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>
      <c r="A30" s="7">
        <v>1.0</v>
      </c>
      <c r="B30" s="7" t="s">
        <v>58</v>
      </c>
      <c r="C30" s="20" t="s">
        <v>59</v>
      </c>
      <c r="D30" s="19" t="s">
        <v>24</v>
      </c>
      <c r="E30" s="9">
        <f>157/1.2</f>
        <v>130.8333333</v>
      </c>
      <c r="F30" s="9">
        <f t="shared" si="6"/>
        <v>130.8333333</v>
      </c>
      <c r="G30" s="10">
        <v>44840.0</v>
      </c>
      <c r="H30" s="11">
        <v>158.33333333333334</v>
      </c>
      <c r="I30" s="12">
        <f t="shared" si="2"/>
        <v>158.3333333</v>
      </c>
      <c r="J30" s="13">
        <f t="shared" si="3"/>
        <v>190</v>
      </c>
      <c r="K30" s="13">
        <f t="shared" si="7"/>
        <v>27.5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>
      <c r="A31" s="7">
        <v>2.0</v>
      </c>
      <c r="B31" s="7" t="s">
        <v>60</v>
      </c>
      <c r="C31" s="7"/>
      <c r="D31" s="18" t="s">
        <v>21</v>
      </c>
      <c r="E31" s="8">
        <v>449.99</v>
      </c>
      <c r="F31" s="9">
        <f t="shared" si="6"/>
        <v>899.98</v>
      </c>
      <c r="G31" s="10">
        <v>44840.0</v>
      </c>
      <c r="H31" s="11">
        <v>550.0</v>
      </c>
      <c r="I31" s="12">
        <f t="shared" si="2"/>
        <v>1100</v>
      </c>
      <c r="J31" s="13">
        <f t="shared" si="3"/>
        <v>1320</v>
      </c>
      <c r="K31" s="13">
        <f t="shared" si="7"/>
        <v>200.02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>
      <c r="A32" s="7">
        <v>2.0</v>
      </c>
      <c r="B32" s="7" t="s">
        <v>61</v>
      </c>
      <c r="C32" s="7"/>
      <c r="D32" s="18" t="s">
        <v>21</v>
      </c>
      <c r="E32" s="8">
        <v>89.51</v>
      </c>
      <c r="F32" s="9">
        <f t="shared" si="6"/>
        <v>179.02</v>
      </c>
      <c r="G32" s="10">
        <v>44840.0</v>
      </c>
      <c r="H32" s="11">
        <v>208.33333333333334</v>
      </c>
      <c r="I32" s="12">
        <f t="shared" si="2"/>
        <v>416.6666667</v>
      </c>
      <c r="J32" s="13">
        <f t="shared" si="3"/>
        <v>500</v>
      </c>
      <c r="K32" s="13">
        <f t="shared" si="7"/>
        <v>237.6466667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>
      <c r="A33" s="7">
        <v>3.0</v>
      </c>
      <c r="B33" s="7" t="s">
        <v>62</v>
      </c>
      <c r="C33" s="16" t="s">
        <v>63</v>
      </c>
      <c r="D33" s="17" t="s">
        <v>16</v>
      </c>
      <c r="E33" s="8">
        <v>390.0</v>
      </c>
      <c r="F33" s="9">
        <f t="shared" si="6"/>
        <v>1170</v>
      </c>
      <c r="G33" s="10">
        <v>44841.0</v>
      </c>
      <c r="H33" s="11">
        <v>500.0</v>
      </c>
      <c r="I33" s="12">
        <f t="shared" si="2"/>
        <v>1500</v>
      </c>
      <c r="J33" s="13">
        <f t="shared" si="3"/>
        <v>1800</v>
      </c>
      <c r="K33" s="13">
        <f t="shared" si="7"/>
        <v>330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>
      <c r="A34" s="7">
        <v>2.0</v>
      </c>
      <c r="B34" s="7" t="s">
        <v>64</v>
      </c>
      <c r="C34" s="7"/>
      <c r="D34" s="17" t="s">
        <v>16</v>
      </c>
      <c r="E34" s="8">
        <v>0.0</v>
      </c>
      <c r="F34" s="9">
        <f t="shared" si="6"/>
        <v>0</v>
      </c>
      <c r="G34" s="15"/>
      <c r="H34" s="11">
        <v>500.0</v>
      </c>
      <c r="I34" s="12">
        <f t="shared" si="2"/>
        <v>1000</v>
      </c>
      <c r="J34" s="13">
        <f t="shared" si="3"/>
        <v>1200</v>
      </c>
      <c r="K34" s="13">
        <f>I34-F34</f>
        <v>1000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>
      <c r="A35" s="7">
        <v>3.0</v>
      </c>
      <c r="B35" s="7" t="s">
        <v>65</v>
      </c>
      <c r="C35" s="7"/>
      <c r="D35" s="7" t="s">
        <v>66</v>
      </c>
      <c r="E35" s="8">
        <v>296.44</v>
      </c>
      <c r="F35" s="9">
        <f t="shared" si="6"/>
        <v>889.32</v>
      </c>
      <c r="G35" s="10">
        <v>44840.0</v>
      </c>
      <c r="H35" s="11">
        <v>500.0</v>
      </c>
      <c r="I35" s="12">
        <f t="shared" si="2"/>
        <v>1500</v>
      </c>
      <c r="J35" s="13">
        <f t="shared" si="3"/>
        <v>1800</v>
      </c>
      <c r="K35" s="13">
        <f t="shared" ref="K35:K49" si="8">if(F35="","",if(I35-F35=0,"",I35-F35))</f>
        <v>610.68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>
      <c r="A36" s="7">
        <v>1.0</v>
      </c>
      <c r="B36" s="7" t="s">
        <v>67</v>
      </c>
      <c r="C36" s="7"/>
      <c r="D36" s="7" t="s">
        <v>66</v>
      </c>
      <c r="E36" s="8">
        <v>8.91</v>
      </c>
      <c r="F36" s="9">
        <f t="shared" si="6"/>
        <v>8.91</v>
      </c>
      <c r="G36" s="10">
        <v>44840.0</v>
      </c>
      <c r="H36" s="11">
        <v>11.0</v>
      </c>
      <c r="I36" s="12">
        <f t="shared" si="2"/>
        <v>11</v>
      </c>
      <c r="J36" s="13">
        <f t="shared" si="3"/>
        <v>13.2</v>
      </c>
      <c r="K36" s="13">
        <f t="shared" si="8"/>
        <v>2.09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>
      <c r="A37" s="7">
        <v>3.0</v>
      </c>
      <c r="B37" s="7" t="s">
        <v>68</v>
      </c>
      <c r="C37" s="7" t="s">
        <v>69</v>
      </c>
      <c r="D37" s="7" t="s">
        <v>66</v>
      </c>
      <c r="E37" s="8">
        <v>92.82</v>
      </c>
      <c r="F37" s="9">
        <f t="shared" si="6"/>
        <v>278.46</v>
      </c>
      <c r="G37" s="10">
        <v>44840.0</v>
      </c>
      <c r="H37" s="11">
        <v>120.0</v>
      </c>
      <c r="I37" s="12">
        <f t="shared" si="2"/>
        <v>360</v>
      </c>
      <c r="J37" s="13">
        <f t="shared" si="3"/>
        <v>432</v>
      </c>
      <c r="K37" s="13">
        <f t="shared" si="8"/>
        <v>81.54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>
      <c r="A38" s="7">
        <v>3.0</v>
      </c>
      <c r="B38" s="7" t="s">
        <v>70</v>
      </c>
      <c r="C38" s="7"/>
      <c r="D38" s="7" t="s">
        <v>66</v>
      </c>
      <c r="E38" s="8">
        <v>10.66</v>
      </c>
      <c r="F38" s="9">
        <f t="shared" si="6"/>
        <v>31.98</v>
      </c>
      <c r="G38" s="10">
        <v>44840.0</v>
      </c>
      <c r="H38" s="11">
        <v>14.0</v>
      </c>
      <c r="I38" s="12">
        <f t="shared" si="2"/>
        <v>42</v>
      </c>
      <c r="J38" s="13">
        <f t="shared" si="3"/>
        <v>50.4</v>
      </c>
      <c r="K38" s="13">
        <f t="shared" si="8"/>
        <v>10.02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>
      <c r="A39" s="7">
        <v>3.0</v>
      </c>
      <c r="B39" s="7" t="s">
        <v>71</v>
      </c>
      <c r="C39" s="7" t="s">
        <v>72</v>
      </c>
      <c r="D39" s="7" t="s">
        <v>66</v>
      </c>
      <c r="E39" s="8">
        <v>36.28</v>
      </c>
      <c r="F39" s="9">
        <f t="shared" si="6"/>
        <v>108.84</v>
      </c>
      <c r="G39" s="10">
        <v>44840.0</v>
      </c>
      <c r="H39" s="11">
        <v>50.0</v>
      </c>
      <c r="I39" s="12">
        <f t="shared" si="2"/>
        <v>150</v>
      </c>
      <c r="J39" s="13">
        <f t="shared" si="3"/>
        <v>180</v>
      </c>
      <c r="K39" s="13">
        <f t="shared" si="8"/>
        <v>41.16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>
      <c r="A40" s="7">
        <v>4.0</v>
      </c>
      <c r="B40" s="7" t="s">
        <v>73</v>
      </c>
      <c r="C40" s="20" t="s">
        <v>74</v>
      </c>
      <c r="D40" s="23" t="s">
        <v>47</v>
      </c>
      <c r="E40" s="8">
        <v>580.0</v>
      </c>
      <c r="F40" s="9">
        <f t="shared" si="6"/>
        <v>2320</v>
      </c>
      <c r="G40" s="10">
        <v>44841.0</v>
      </c>
      <c r="H40" s="11">
        <v>640.0</v>
      </c>
      <c r="I40" s="12">
        <f t="shared" si="2"/>
        <v>2560</v>
      </c>
      <c r="J40" s="13">
        <f t="shared" si="3"/>
        <v>3072</v>
      </c>
      <c r="K40" s="13">
        <f t="shared" si="8"/>
        <v>240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>
      <c r="A41" s="7">
        <v>1.0</v>
      </c>
      <c r="B41" s="7" t="s">
        <v>75</v>
      </c>
      <c r="C41" s="16" t="s">
        <v>76</v>
      </c>
      <c r="D41" s="19" t="s">
        <v>24</v>
      </c>
      <c r="E41" s="9">
        <f>165/1.2</f>
        <v>137.5</v>
      </c>
      <c r="F41" s="9">
        <f t="shared" si="6"/>
        <v>137.5</v>
      </c>
      <c r="G41" s="10">
        <v>44840.0</v>
      </c>
      <c r="H41" s="11">
        <v>133.33333333333334</v>
      </c>
      <c r="I41" s="12">
        <f t="shared" si="2"/>
        <v>133.3333333</v>
      </c>
      <c r="J41" s="13">
        <f t="shared" si="3"/>
        <v>160</v>
      </c>
      <c r="K41" s="13">
        <f t="shared" si="8"/>
        <v>-4.166666667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>
      <c r="A42" s="7">
        <v>2.0</v>
      </c>
      <c r="B42" s="7" t="s">
        <v>77</v>
      </c>
      <c r="C42" s="20" t="s">
        <v>78</v>
      </c>
      <c r="D42" s="19" t="s">
        <v>24</v>
      </c>
      <c r="E42" s="9">
        <f>430/2/1.2</f>
        <v>179.1666667</v>
      </c>
      <c r="F42" s="9">
        <f t="shared" si="6"/>
        <v>358.3333333</v>
      </c>
      <c r="G42" s="10">
        <v>44840.0</v>
      </c>
      <c r="H42" s="11">
        <v>191.66666666666669</v>
      </c>
      <c r="I42" s="12">
        <f t="shared" si="2"/>
        <v>383.3333333</v>
      </c>
      <c r="J42" s="13">
        <f t="shared" si="3"/>
        <v>460</v>
      </c>
      <c r="K42" s="13">
        <f t="shared" si="8"/>
        <v>25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>
      <c r="A43" s="7">
        <v>4.0</v>
      </c>
      <c r="B43" s="7" t="s">
        <v>79</v>
      </c>
      <c r="C43" s="16" t="s">
        <v>80</v>
      </c>
      <c r="D43" s="19" t="s">
        <v>24</v>
      </c>
      <c r="E43" s="9">
        <f>18.6/4/1.2</f>
        <v>3.875</v>
      </c>
      <c r="F43" s="9">
        <f t="shared" si="6"/>
        <v>15.5</v>
      </c>
      <c r="G43" s="10">
        <v>44840.0</v>
      </c>
      <c r="H43" s="11">
        <v>5.0</v>
      </c>
      <c r="I43" s="12">
        <f t="shared" si="2"/>
        <v>20</v>
      </c>
      <c r="J43" s="13">
        <f t="shared" si="3"/>
        <v>24</v>
      </c>
      <c r="K43" s="13">
        <f t="shared" si="8"/>
        <v>4.5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>
      <c r="A44" s="14"/>
      <c r="B44" s="14"/>
      <c r="C44" s="14"/>
      <c r="D44" s="14"/>
      <c r="E44" s="9"/>
      <c r="F44" s="9" t="str">
        <f t="shared" si="6"/>
        <v/>
      </c>
      <c r="G44" s="24"/>
      <c r="H44" s="11"/>
      <c r="I44" s="12"/>
      <c r="J44" s="13">
        <f t="shared" si="3"/>
        <v>0</v>
      </c>
      <c r="K44" s="13" t="str">
        <f t="shared" si="8"/>
        <v/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>
      <c r="A45" s="7">
        <v>1.0</v>
      </c>
      <c r="B45" s="7" t="s">
        <v>81</v>
      </c>
      <c r="C45" s="7" t="s">
        <v>82</v>
      </c>
      <c r="D45" s="14"/>
      <c r="E45" s="9"/>
      <c r="F45" s="9" t="str">
        <f t="shared" si="6"/>
        <v/>
      </c>
      <c r="G45" s="24"/>
      <c r="H45" s="11">
        <v>500.0</v>
      </c>
      <c r="I45" s="12">
        <f t="shared" ref="I45:I49" si="9">if(A45*H45=0,"",H45*A45)</f>
        <v>500</v>
      </c>
      <c r="J45" s="13">
        <f t="shared" si="3"/>
        <v>600</v>
      </c>
      <c r="K45" s="13" t="str">
        <f t="shared" si="8"/>
        <v/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>
      <c r="A46" s="7">
        <v>1.0</v>
      </c>
      <c r="B46" s="7" t="s">
        <v>83</v>
      </c>
      <c r="C46" s="7" t="s">
        <v>82</v>
      </c>
      <c r="D46" s="14"/>
      <c r="E46" s="9"/>
      <c r="F46" s="9" t="str">
        <f t="shared" si="6"/>
        <v/>
      </c>
      <c r="G46" s="24"/>
      <c r="H46" s="11">
        <v>500.0</v>
      </c>
      <c r="I46" s="12">
        <f t="shared" si="9"/>
        <v>500</v>
      </c>
      <c r="J46" s="13">
        <f t="shared" si="3"/>
        <v>600</v>
      </c>
      <c r="K46" s="13" t="str">
        <f t="shared" si="8"/>
        <v/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>
      <c r="A47" s="7">
        <v>1.0</v>
      </c>
      <c r="B47" s="7" t="s">
        <v>84</v>
      </c>
      <c r="C47" s="7" t="s">
        <v>82</v>
      </c>
      <c r="D47" s="14"/>
      <c r="E47" s="9"/>
      <c r="F47" s="9" t="str">
        <f t="shared" si="6"/>
        <v/>
      </c>
      <c r="G47" s="24"/>
      <c r="H47" s="11">
        <v>500.0</v>
      </c>
      <c r="I47" s="12">
        <f t="shared" si="9"/>
        <v>500</v>
      </c>
      <c r="J47" s="13">
        <f t="shared" si="3"/>
        <v>600</v>
      </c>
      <c r="K47" s="13" t="str">
        <f t="shared" si="8"/>
        <v/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>
      <c r="A48" s="7">
        <v>1.0</v>
      </c>
      <c r="B48" s="7" t="s">
        <v>85</v>
      </c>
      <c r="C48" s="7" t="s">
        <v>82</v>
      </c>
      <c r="D48" s="14"/>
      <c r="E48" s="9"/>
      <c r="F48" s="9" t="str">
        <f t="shared" si="6"/>
        <v/>
      </c>
      <c r="G48" s="24"/>
      <c r="H48" s="11">
        <v>500.0</v>
      </c>
      <c r="I48" s="12">
        <f t="shared" si="9"/>
        <v>500</v>
      </c>
      <c r="J48" s="13">
        <f t="shared" si="3"/>
        <v>600</v>
      </c>
      <c r="K48" s="13" t="str">
        <f t="shared" si="8"/>
        <v/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>
      <c r="A49" s="7">
        <v>1.0</v>
      </c>
      <c r="B49" s="7" t="s">
        <v>86</v>
      </c>
      <c r="C49" s="7" t="s">
        <v>82</v>
      </c>
      <c r="D49" s="14"/>
      <c r="E49" s="9"/>
      <c r="F49" s="9" t="str">
        <f t="shared" si="6"/>
        <v/>
      </c>
      <c r="G49" s="24"/>
      <c r="H49" s="11">
        <v>100.0</v>
      </c>
      <c r="I49" s="12">
        <f t="shared" si="9"/>
        <v>100</v>
      </c>
      <c r="J49" s="13">
        <f t="shared" si="3"/>
        <v>120</v>
      </c>
      <c r="K49" s="13" t="str">
        <f t="shared" si="8"/>
        <v/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>
      <c r="A50" s="14"/>
      <c r="B50" s="14"/>
      <c r="C50" s="14"/>
      <c r="D50" s="14"/>
      <c r="E50" s="9"/>
      <c r="F50" s="9" t="str">
        <f t="shared" si="6"/>
        <v/>
      </c>
      <c r="G50" s="24"/>
      <c r="H50" s="11"/>
      <c r="I50" s="12"/>
      <c r="J50" s="13"/>
      <c r="K50" s="13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>
      <c r="A51" s="14"/>
      <c r="B51" s="14"/>
      <c r="C51" s="14"/>
      <c r="D51" s="14"/>
      <c r="E51" s="9"/>
      <c r="F51" s="9"/>
      <c r="G51" s="24"/>
      <c r="H51" s="11" t="str">
        <f>if(J51="","",J51/1.2)</f>
        <v/>
      </c>
      <c r="I51" s="12" t="str">
        <f>if(A51*H51=0,"",H51*A51)</f>
        <v/>
      </c>
      <c r="J51" s="13"/>
      <c r="K51" s="13" t="str">
        <f>if(I51-F51=0,"",I51-F51)</f>
        <v/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>
      <c r="A52" s="25"/>
      <c r="B52" s="26" t="s">
        <v>87</v>
      </c>
      <c r="C52" s="25"/>
      <c r="D52" s="25"/>
      <c r="E52" s="27"/>
      <c r="F52" s="27">
        <f>sum(F2:F51)</f>
        <v>22613.91</v>
      </c>
      <c r="G52" s="28"/>
      <c r="H52" s="29"/>
      <c r="I52" s="29">
        <f t="shared" ref="I52:K52" si="10">subtotal(9,I2:I51)</f>
        <v>35403</v>
      </c>
      <c r="J52" s="30">
        <f t="shared" si="10"/>
        <v>42483.6</v>
      </c>
      <c r="K52" s="30">
        <f t="shared" si="10"/>
        <v>10319.09</v>
      </c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>
      <c r="A53" s="31"/>
      <c r="B53" s="32"/>
      <c r="C53" s="31"/>
      <c r="D53" s="31"/>
      <c r="E53" s="33"/>
      <c r="F53" s="33"/>
      <c r="G53" s="34"/>
      <c r="H53" s="35"/>
      <c r="I53" s="33"/>
      <c r="J53" s="33"/>
      <c r="K53" s="33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</row>
    <row r="54">
      <c r="A54" s="31"/>
      <c r="B54" s="32"/>
      <c r="C54" s="31"/>
      <c r="D54" s="31"/>
      <c r="E54" s="33"/>
      <c r="F54" s="33"/>
      <c r="G54" s="34"/>
      <c r="H54" s="35"/>
      <c r="I54" s="33"/>
      <c r="J54" s="33"/>
      <c r="K54" s="33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</row>
    <row r="55">
      <c r="A55" s="31"/>
      <c r="B55" s="32"/>
      <c r="C55" s="31"/>
      <c r="D55" s="31"/>
      <c r="E55" s="33"/>
      <c r="F55" s="33"/>
      <c r="G55" s="34"/>
      <c r="H55" s="35"/>
      <c r="I55" s="33"/>
      <c r="J55" s="33"/>
      <c r="K55" s="33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</row>
    <row r="56">
      <c r="A56" s="7">
        <v>1.0</v>
      </c>
      <c r="B56" s="36" t="s">
        <v>88</v>
      </c>
      <c r="C56" s="7"/>
      <c r="D56" s="14"/>
      <c r="E56" s="9"/>
      <c r="F56" s="9" t="str">
        <f>if(E56="","",E56*A56)</f>
        <v/>
      </c>
      <c r="G56" s="24"/>
      <c r="H56" s="11" t="s">
        <v>89</v>
      </c>
      <c r="I56" s="12" t="str">
        <f>if(A56*H56=0,"",H56*A56)</f>
        <v/>
      </c>
      <c r="J56" s="13">
        <f>I56*1.2</f>
        <v>0</v>
      </c>
      <c r="K56" s="13" t="str">
        <f>if(F56="","",if(I56-F56=0,"",I56-F56))</f>
        <v/>
      </c>
      <c r="L56" s="7" t="s">
        <v>90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>
      <c r="A57" s="31"/>
      <c r="B57" s="32"/>
      <c r="C57" s="31"/>
      <c r="D57" s="31"/>
      <c r="E57" s="33"/>
      <c r="F57" s="33"/>
      <c r="G57" s="34"/>
      <c r="H57" s="35"/>
      <c r="I57" s="33"/>
      <c r="J57" s="33"/>
      <c r="K57" s="33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</row>
    <row r="58">
      <c r="A58" s="31"/>
      <c r="B58" s="32"/>
      <c r="C58" s="31"/>
      <c r="D58" s="31"/>
      <c r="E58" s="33"/>
      <c r="F58" s="33"/>
      <c r="G58" s="34"/>
      <c r="H58" s="35"/>
      <c r="I58" s="33"/>
      <c r="J58" s="33"/>
      <c r="K58" s="33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</row>
    <row r="59">
      <c r="A59" s="31"/>
      <c r="B59" s="32"/>
      <c r="C59" s="31"/>
      <c r="D59" s="31"/>
      <c r="E59" s="33"/>
      <c r="F59" s="33"/>
      <c r="G59" s="34"/>
      <c r="H59" s="35"/>
      <c r="I59" s="33"/>
      <c r="J59" s="33"/>
      <c r="K59" s="33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>
      <c r="A60" s="31"/>
      <c r="B60" s="32"/>
      <c r="C60" s="31"/>
      <c r="D60" s="31"/>
      <c r="E60" s="33"/>
      <c r="F60" s="33"/>
      <c r="G60" s="34"/>
      <c r="H60" s="35"/>
      <c r="I60" s="33"/>
      <c r="J60" s="33"/>
      <c r="K60" s="33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>
      <c r="A61" s="31"/>
      <c r="B61" s="32"/>
      <c r="C61" s="31"/>
      <c r="D61" s="31"/>
      <c r="E61" s="33"/>
      <c r="F61" s="33"/>
      <c r="G61" s="34"/>
      <c r="H61" s="35"/>
      <c r="I61" s="33"/>
      <c r="J61" s="33"/>
      <c r="K61" s="33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</row>
    <row r="62">
      <c r="A62" s="31"/>
      <c r="B62" s="32"/>
      <c r="C62" s="31"/>
      <c r="D62" s="31"/>
      <c r="E62" s="33"/>
      <c r="F62" s="33"/>
      <c r="G62" s="34"/>
      <c r="H62" s="35"/>
      <c r="I62" s="33"/>
      <c r="J62" s="33"/>
      <c r="K62" s="33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</row>
    <row r="63">
      <c r="A63" s="32">
        <v>1.0</v>
      </c>
      <c r="B63" s="32" t="s">
        <v>91</v>
      </c>
      <c r="C63" s="31"/>
      <c r="D63" s="31"/>
      <c r="E63" s="33"/>
      <c r="F63" s="35">
        <v>517.0</v>
      </c>
      <c r="G63" s="34"/>
      <c r="H63" s="35"/>
      <c r="I63" s="33"/>
      <c r="J63" s="33"/>
      <c r="K63" s="33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</row>
    <row r="64">
      <c r="A64" s="32">
        <v>1.0</v>
      </c>
      <c r="B64" s="32" t="s">
        <v>92</v>
      </c>
      <c r="C64" s="31"/>
      <c r="D64" s="31"/>
      <c r="E64" s="33"/>
      <c r="F64" s="33"/>
      <c r="G64" s="34"/>
      <c r="H64" s="35"/>
      <c r="I64" s="33"/>
      <c r="J64" s="33"/>
      <c r="K64" s="33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</row>
    <row r="65">
      <c r="A65" s="31"/>
      <c r="B65" s="32"/>
      <c r="C65" s="31"/>
      <c r="D65" s="31"/>
      <c r="E65" s="33"/>
      <c r="F65" s="33"/>
      <c r="G65" s="34"/>
      <c r="H65" s="35"/>
      <c r="I65" s="33"/>
      <c r="J65" s="33"/>
      <c r="K65" s="33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</row>
    <row r="66">
      <c r="A66" s="31"/>
      <c r="B66" s="32"/>
      <c r="C66" s="31"/>
      <c r="D66" s="31"/>
      <c r="E66" s="33"/>
      <c r="F66" s="33"/>
      <c r="G66" s="34"/>
      <c r="H66" s="35"/>
      <c r="I66" s="33"/>
      <c r="J66" s="33"/>
      <c r="K66" s="33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</row>
    <row r="67">
      <c r="A67" s="31"/>
      <c r="B67" s="32"/>
      <c r="C67" s="31"/>
      <c r="D67" s="31"/>
      <c r="E67" s="33"/>
      <c r="F67" s="33"/>
      <c r="G67" s="34"/>
      <c r="H67" s="35"/>
      <c r="I67" s="33"/>
      <c r="J67" s="33"/>
      <c r="K67" s="33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</row>
    <row r="68">
      <c r="A68" s="31"/>
      <c r="B68" s="32"/>
      <c r="C68" s="31"/>
      <c r="D68" s="31"/>
      <c r="E68" s="33"/>
      <c r="F68" s="33"/>
      <c r="G68" s="34"/>
      <c r="H68" s="35"/>
      <c r="I68" s="33"/>
      <c r="J68" s="33"/>
      <c r="K68" s="33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</row>
    <row r="69">
      <c r="A69" s="31"/>
      <c r="B69" s="32"/>
      <c r="C69" s="31"/>
      <c r="D69" s="31"/>
      <c r="E69" s="33"/>
      <c r="F69" s="33"/>
      <c r="G69" s="34"/>
      <c r="H69" s="35"/>
      <c r="I69" s="33"/>
      <c r="J69" s="33"/>
      <c r="K69" s="33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</row>
    <row r="70">
      <c r="A70" s="31"/>
      <c r="B70" s="32"/>
      <c r="C70" s="31"/>
      <c r="D70" s="31"/>
      <c r="E70" s="33"/>
      <c r="F70" s="33"/>
      <c r="G70" s="34"/>
      <c r="H70" s="35"/>
      <c r="I70" s="33"/>
      <c r="J70" s="33"/>
      <c r="K70" s="33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</row>
    <row r="71">
      <c r="A71" s="31"/>
      <c r="B71" s="32"/>
      <c r="C71" s="31"/>
      <c r="D71" s="31"/>
      <c r="E71" s="33"/>
      <c r="F71" s="33"/>
      <c r="G71" s="34"/>
      <c r="H71" s="35"/>
      <c r="I71" s="33"/>
      <c r="J71" s="33"/>
      <c r="K71" s="33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</row>
    <row r="72">
      <c r="A72" s="31"/>
      <c r="B72" s="32"/>
      <c r="C72" s="31"/>
      <c r="D72" s="31"/>
      <c r="E72" s="33"/>
      <c r="F72" s="33"/>
      <c r="G72" s="34"/>
      <c r="H72" s="35"/>
      <c r="I72" s="33"/>
      <c r="J72" s="33"/>
      <c r="K72" s="33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</row>
    <row r="73">
      <c r="A73" s="31"/>
      <c r="B73" s="32"/>
      <c r="C73" s="31"/>
      <c r="D73" s="31"/>
      <c r="E73" s="33"/>
      <c r="F73" s="33"/>
      <c r="G73" s="34"/>
      <c r="H73" s="35"/>
      <c r="I73" s="33"/>
      <c r="J73" s="33"/>
      <c r="K73" s="33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</row>
  </sheetData>
  <hyperlinks>
    <hyperlink r:id="rId1" ref="C4"/>
    <hyperlink r:id="rId2" ref="C7"/>
    <hyperlink r:id="rId3" ref="C8"/>
    <hyperlink r:id="rId4" ref="C10"/>
    <hyperlink r:id="rId5" ref="C11"/>
    <hyperlink r:id="rId6" ref="C12"/>
    <hyperlink r:id="rId7" ref="C13"/>
    <hyperlink r:id="rId8" ref="C15"/>
    <hyperlink r:id="rId9" ref="C16"/>
    <hyperlink r:id="rId10" ref="C25"/>
    <hyperlink r:id="rId11" ref="C30"/>
    <hyperlink r:id="rId12" ref="C33"/>
    <hyperlink r:id="rId13" ref="C40"/>
    <hyperlink r:id="rId14" ref="C41"/>
    <hyperlink r:id="rId15" ref="C42"/>
    <hyperlink r:id="rId16" ref="C43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13"/>
  </cols>
  <sheetData>
    <row r="1">
      <c r="A1" s="37" t="s">
        <v>93</v>
      </c>
      <c r="B1" s="37">
        <v>1.0</v>
      </c>
      <c r="C1" s="37" t="s">
        <v>94</v>
      </c>
      <c r="E1" s="38" t="s">
        <v>95</v>
      </c>
    </row>
    <row r="2">
      <c r="A2" s="37" t="s">
        <v>96</v>
      </c>
      <c r="B2" s="37">
        <v>1.0</v>
      </c>
      <c r="C2" s="37" t="s">
        <v>94</v>
      </c>
      <c r="D2" s="37">
        <v>1.0</v>
      </c>
      <c r="E2" s="37" t="s">
        <v>97</v>
      </c>
    </row>
    <row r="3">
      <c r="A3" s="37" t="s">
        <v>96</v>
      </c>
      <c r="B3" s="37">
        <v>1.0</v>
      </c>
      <c r="C3" s="37" t="s">
        <v>94</v>
      </c>
      <c r="D3" s="37">
        <v>4.0</v>
      </c>
      <c r="E3" s="37" t="s">
        <v>98</v>
      </c>
    </row>
    <row r="4">
      <c r="A4" s="37" t="s">
        <v>95</v>
      </c>
      <c r="B4" s="37">
        <v>1.0</v>
      </c>
      <c r="C4" s="37" t="s">
        <v>94</v>
      </c>
    </row>
  </sheetData>
  <drawing r:id="rId1"/>
</worksheet>
</file>